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dworldwide-my.sharepoint.com/personal/frank_welder_techdata_com/Documents/Desktop/"/>
    </mc:Choice>
  </mc:AlternateContent>
  <xr:revisionPtr revIDLastSave="0" documentId="8_{A0C418C4-509C-407A-8E11-75EC52EBF0C2}" xr6:coauthVersionLast="44" xr6:coauthVersionMax="44" xr10:uidLastSave="{00000000-0000-0000-0000-000000000000}"/>
  <bookViews>
    <workbookView xWindow="-110" yWindow="-110" windowWidth="19420" windowHeight="10560" xr2:uid="{3E1E6E5C-6CC9-574D-B234-4AAD55E781FB}"/>
  </bookViews>
  <sheets>
    <sheet name="MVS Calculator" sheetId="1" r:id="rId1"/>
    <sheet name="MVS Calculator_Advanced" sheetId="3" r:id="rId2"/>
    <sheet name="Do not touch" sheetId="2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Currency" localSheetId="0">[1]Lookups!#REF!</definedName>
    <definedName name="Currency">[1]Lookups!#REF!</definedName>
    <definedName name="EPSDR" localSheetId="0">'MVS Calculator'!#REF!</definedName>
    <definedName name="EPSDR">'[2]VPC Calculator'!#REF!</definedName>
    <definedName name="FPIDR" localSheetId="0">'MVS Calculator'!#REF!</definedName>
    <definedName name="FPIDR">'[2]VPC Calculator'!#REF!</definedName>
    <definedName name="list_price" localSheetId="0">[1]Lookups!#REF!</definedName>
    <definedName name="list_price">[1]Lookups!#REF!</definedName>
    <definedName name="NonUS">[1]Lookups!#REF!</definedName>
    <definedName name="NonUS_1">[1]Lookups!#REF!</definedName>
    <definedName name="Part_Details" localSheetId="0">[3]Lookups!$B$6:$E$20</definedName>
    <definedName name="Part_Details">[4]Lookups!$B$6:$E$20</definedName>
    <definedName name="part_drop_down" localSheetId="0">[3]Lookups!$B$6:$B$20</definedName>
    <definedName name="part_drop_down">[4]Lookups!$B$6:$B$20</definedName>
    <definedName name="Pctgallocation">'[5]Bottom-up detail'!$V$3</definedName>
    <definedName name="renewal_price" localSheetId="0">#REF!</definedName>
    <definedName name="renewal_price">#REF!</definedName>
    <definedName name="rsvp" localSheetId="0">[1]Lookups!#REF!</definedName>
    <definedName name="rsvp">[1]Lookups!#REF!</definedName>
    <definedName name="rsvp_rate" localSheetId="0">[1]Lookups!#REF!</definedName>
    <definedName name="rsvp_rate">[1]Lookups!#REF!</definedName>
    <definedName name="TotalEPS" localSheetId="0">'MVS Calculator'!#REF!</definedName>
    <definedName name="TotalEPS">'[2]VPC Calculator'!#REF!</definedName>
    <definedName name="TotalFPI" localSheetId="0">'MVS Calculator'!#REF!</definedName>
    <definedName name="TotalFPI">'[2]VPC Calculator'!#REF!</definedName>
    <definedName name="tradeups">[1]Lookups!$B$4:$H$30</definedName>
    <definedName name="tradeups_1">[1]Lookups!$B$4:$B$30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6" i="3" l="1"/>
  <c r="C23" i="1" l="1"/>
  <c r="C49" i="3" l="1" a="1"/>
  <c r="C49" i="3" s="1"/>
  <c r="D49" i="3" s="1"/>
  <c r="C47" i="1" a="1"/>
  <c r="C47" i="1" s="1"/>
  <c r="D47" i="1" s="1"/>
  <c r="C43" i="1"/>
  <c r="D43" i="1" s="1"/>
  <c r="C45" i="3"/>
  <c r="D45" i="3" s="1"/>
  <c r="C30" i="3" l="1"/>
  <c r="C29" i="3"/>
  <c r="C28" i="3"/>
  <c r="C27" i="3"/>
  <c r="C25" i="3"/>
  <c r="C22" i="1" l="1"/>
  <c r="C24" i="1"/>
  <c r="C25" i="1"/>
  <c r="C26" i="1"/>
  <c r="C27" i="1"/>
  <c r="C24" i="3" l="1"/>
  <c r="C35" i="3" s="1"/>
  <c r="D17" i="2" s="1"/>
  <c r="E17" i="2" l="1"/>
  <c r="C38" i="3" s="1"/>
  <c r="D38" i="3" s="1"/>
  <c r="C21" i="1"/>
  <c r="F17" i="2" l="1"/>
  <c r="C32" i="1"/>
  <c r="D9" i="2" s="1"/>
  <c r="E9" i="2" l="1"/>
  <c r="G17" i="2"/>
  <c r="D18" i="2" s="1"/>
  <c r="F9" i="2" l="1"/>
  <c r="G9" i="2" s="1"/>
  <c r="D10" i="2" s="1"/>
  <c r="E10" i="2" s="1"/>
  <c r="C35" i="1"/>
  <c r="E18" i="2"/>
  <c r="C39" i="3" s="1"/>
  <c r="D39" i="3" s="1"/>
  <c r="D35" i="1" l="1"/>
  <c r="F10" i="2"/>
  <c r="G10" i="2" s="1"/>
  <c r="D11" i="2" s="1"/>
  <c r="E11" i="2" s="1"/>
  <c r="C36" i="1"/>
  <c r="F18" i="2"/>
  <c r="F11" i="2" l="1"/>
  <c r="C37" i="1"/>
  <c r="D36" i="1"/>
  <c r="G18" i="2"/>
  <c r="D19" i="2" s="1"/>
  <c r="E19" i="2" s="1"/>
  <c r="D37" i="1" l="1"/>
  <c r="D38" i="1" s="1"/>
  <c r="D39" i="1" s="1"/>
  <c r="F12" i="2"/>
  <c r="G11" i="2"/>
  <c r="C40" i="3"/>
  <c r="D40" i="3" s="1"/>
  <c r="D41" i="3" s="1"/>
  <c r="D42" i="3" s="1"/>
  <c r="F19" i="2" l="1"/>
  <c r="F20" i="2" l="1"/>
  <c r="G1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<sst xmlns="http://schemas.openxmlformats.org/spreadsheetml/2006/main" count="183" uniqueCount="83">
  <si>
    <t>What is a MVS ?</t>
  </si>
  <si>
    <t>https://ibm.seismic.com/Link/Content/DCgtviGYW5xUe3prBew5-B1Q</t>
  </si>
  <si>
    <t>Edit yellow cells only</t>
  </si>
  <si>
    <t>Update Server Count in this section</t>
  </si>
  <si>
    <t>Number of Servers in Environment</t>
  </si>
  <si>
    <t>&lt;- Input Servers count here</t>
  </si>
  <si>
    <t>Select the Cloud Pak capabilities that the customer wants to license</t>
  </si>
  <si>
    <t>Data Explorer</t>
  </si>
  <si>
    <t>No</t>
  </si>
  <si>
    <t>&lt;-Select Yes or No</t>
  </si>
  <si>
    <t xml:space="preserve">  SOAR</t>
  </si>
  <si>
    <t xml:space="preserve">  SOAR: Privacy Add on</t>
  </si>
  <si>
    <t>Threat Intelligence Insights</t>
  </si>
  <si>
    <t>QRadar Event Analytics</t>
  </si>
  <si>
    <t>QRadar Flow Analytics</t>
  </si>
  <si>
    <t>QRadar Data Lake</t>
  </si>
  <si>
    <t>Cloud Pak capability being licensed</t>
  </si>
  <si>
    <t>Ratio</t>
  </si>
  <si>
    <t>MVS Licenses Required</t>
  </si>
  <si>
    <t>SOAR*</t>
  </si>
  <si>
    <t xml:space="preserve">* New Ratio's with V1.4 effective 28th Sept 2020 </t>
  </si>
  <si>
    <t xml:space="preserve"> SOAR: Privacy Add on*</t>
  </si>
  <si>
    <t>Cloud Pak Entitlements from Trade-in</t>
  </si>
  <si>
    <t>Qty</t>
  </si>
  <si>
    <t>Total MVS Licenses  from the Trade-in</t>
  </si>
  <si>
    <t>&lt;-Enter MVS Count from the Central Project Office email approval</t>
  </si>
  <si>
    <t>Total # of MVS Licenses Needed</t>
  </si>
  <si>
    <t>Sample Parts to Quote in SQO based on above MVS License Count</t>
  </si>
  <si>
    <t>Part Qty</t>
  </si>
  <si>
    <t>Cummulative MVS License Count</t>
  </si>
  <si>
    <t xml:space="preserve">IBM Cloud Pak for Security (Gen 2) 1M Managed Virtual Server License </t>
  </si>
  <si>
    <t>D284ELL</t>
  </si>
  <si>
    <t xml:space="preserve">IBM Cloud Pak for Security (Gen 2) 100K Managed Virtual Server License </t>
  </si>
  <si>
    <t>D2842LL</t>
  </si>
  <si>
    <t xml:space="preserve">IBM Cloud Pak for Security (Gen 2) 100 Managed Virtual Server License </t>
  </si>
  <si>
    <t>D27Q1LL</t>
  </si>
  <si>
    <t xml:space="preserve">** Refer to SQO for DR, or Z Parts. </t>
  </si>
  <si>
    <t>Optional Add On Capabilities with Threat Intelligence Insights</t>
  </si>
  <si>
    <t>Part Number</t>
  </si>
  <si>
    <t>MVS License Count</t>
  </si>
  <si>
    <t>Threat Intelligence Insights Standard Package</t>
  </si>
  <si>
    <t>None</t>
  </si>
  <si>
    <t>Free</t>
  </si>
  <si>
    <t>n/a</t>
  </si>
  <si>
    <t>Threat Intelligence Insights Advanced Package -100 MVS Pack</t>
  </si>
  <si>
    <t>D016DZX</t>
  </si>
  <si>
    <t>Enter the above part # and Qtry in SQO under  Parts and Pricing: Software as a Service</t>
  </si>
  <si>
    <t>Optional Add On Capabilities with Qradar</t>
  </si>
  <si>
    <t>IBM QRadar Advisor with Watson -100 MVS Pack</t>
  </si>
  <si>
    <t>D02MHZX</t>
  </si>
  <si>
    <t>Cloud Pak for Security MVS Caculator</t>
  </si>
  <si>
    <r>
      <rPr>
        <b/>
        <sz val="12"/>
        <color theme="1"/>
        <rFont val="Calibri"/>
        <family val="2"/>
        <scheme val="minor"/>
      </rPr>
      <t>For Advanced Deals:</t>
    </r>
    <r>
      <rPr>
        <sz val="12"/>
        <color theme="1"/>
        <rFont val="Calibri"/>
        <family val="2"/>
        <scheme val="minor"/>
      </rPr>
      <t xml:space="preserve"> If a customer does not want coverage for the entire estate, deals can be quoted based on the logical business units with the environment. </t>
    </r>
  </si>
  <si>
    <t>MVS counts should represent the total number of Servers within a logical business unit.  This could be an actual Buiness Unit, a region (ex. AMER; EMEA), or an environment (ex. AWS; Azure)</t>
  </si>
  <si>
    <t>See Training</t>
  </si>
  <si>
    <t>Number of Servers for Data Explorer SOAR, Threat Intelligence Insights</t>
  </si>
  <si>
    <t>&lt;- Input total number of Servers within the logical busines unit that is sending event correlation. Data Lake license included.</t>
  </si>
  <si>
    <t>&lt;- Input total number of Servers within logical busines unit that is sending flows for correlation</t>
  </si>
  <si>
    <t xml:space="preserve">&lt;- Input total number of Servers within the logical busines unit that requires basic storage and search. </t>
  </si>
  <si>
    <t>MVS Traded-in</t>
  </si>
  <si>
    <t>Total # of MVS Needed</t>
  </si>
  <si>
    <t>Qty of parts</t>
  </si>
  <si>
    <t>Server Count</t>
  </si>
  <si>
    <t>Select</t>
  </si>
  <si>
    <t>Yes</t>
  </si>
  <si>
    <t>Used for MVS Calc Tab</t>
  </si>
  <si>
    <t>DO NOT TOUCH THIS AREA</t>
  </si>
  <si>
    <t>CP4S Packages</t>
  </si>
  <si>
    <t>Break point</t>
  </si>
  <si>
    <t>Qty MVS</t>
  </si>
  <si>
    <t>Starting MVS needed</t>
  </si>
  <si>
    <t>Qty of this part</t>
  </si>
  <si>
    <t>MVS allowed</t>
  </si>
  <si>
    <t>Remaining MVS needed</t>
  </si>
  <si>
    <t>1M Pack</t>
  </si>
  <si>
    <t>100K Pack</t>
  </si>
  <si>
    <t>100 Pack</t>
  </si>
  <si>
    <t>Used for MVS Calc_Advanced Tab</t>
  </si>
  <si>
    <t>Event Analytics - Total number of Servers within the logical business unit(s). Data Lake included</t>
  </si>
  <si>
    <t>Flow Analytics - Total number of Servers within the logical business unit(s)</t>
  </si>
  <si>
    <t>Data Lake -  Total number of Servers within the logical business unit(s)</t>
  </si>
  <si>
    <t>MVS Calculator-Cloud Pak for Security</t>
  </si>
  <si>
    <t xml:space="preserve">  SOAR: Breach Response</t>
  </si>
  <si>
    <t xml:space="preserve"> SOAR: Breach Response*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</si>
</sst>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&quot;$&quot;#,##0"/>
    <numFmt numFmtId="167" formatCode="&quot;$&quot;#,##0.00"/>
  </numFmts>
  <fonts count="2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theme="1"/>
      <name val="IBM Plex Sans"/>
    </font>
    <font>
      <b/>
      <sz val="12"/>
      <color theme="1"/>
      <name val="IBM Plex Sans"/>
    </font>
    <font>
      <sz val="11"/>
      <color theme="1"/>
      <name val="Calibri"/>
      <family val="2"/>
      <scheme val="minor"/>
    </font>
    <font>
      <b/>
      <sz val="12"/>
      <color theme="0"/>
      <name val="IBM Plex Sans"/>
    </font>
    <font>
      <sz val="12"/>
      <color rgb="FF000000"/>
      <name val="IBM Plex Sans"/>
    </font>
    <font>
      <sz val="11"/>
      <color theme="1"/>
      <name val="IBM Plex Sans"/>
      <family val="2"/>
    </font>
    <font>
      <u/>
      <sz val="11"/>
      <color theme="10"/>
      <name val="Calibri"/>
      <family val="2"/>
      <scheme val="minor"/>
    </font>
    <font>
      <sz val="10"/>
      <color theme="1"/>
      <name val="IBM Plex Sans"/>
      <family val="2"/>
    </font>
    <font>
      <b/>
      <sz val="12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0"/>
      <name val="Georgia"/>
      <family val="1"/>
    </font>
    <font>
      <b/>
      <sz val="12"/>
      <color rgb="FFC00000"/>
      <name val="Britannic Bold"/>
    </font>
    <font>
      <sz val="12"/>
      <color theme="0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0"/>
      <color rgb="FFFFFFFF"/>
      <name val="IBM Plex Sans"/>
    </font>
    <font>
      <b/>
      <sz val="9"/>
      <color rgb="FFFFFFFF"/>
      <name val="IBM Plex Sans"/>
    </font>
    <font>
      <sz val="9"/>
      <color rgb="FFFFFFFF"/>
      <name val="Calibri"/>
      <family val="2"/>
      <scheme val="minor"/>
    </font>
    <font>
      <b/>
      <i/>
      <sz val="9"/>
      <color rgb="FF00B0F0"/>
      <name val="Calibri"/>
      <family val="2"/>
      <scheme val="minor"/>
    </font>
    <font>
      <sz val="15"/>
      <color rgb="FF1D1C1D"/>
      <name val="Arial"/>
      <family val="2"/>
    </font>
    <font>
      <i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0B4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 style="medium">
        <color theme="0"/>
      </top>
      <bottom/>
      <diagonal/>
    </border>
    <border>
      <left/>
      <right style="thin">
        <color rgb="FFC00000"/>
      </right>
      <top style="medium">
        <color theme="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6">
    <xf numFmtId="0" fontId="0" fillId="0" borderId="0"/>
    <xf numFmtId="44" fontId="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/>
  </cellStyleXfs>
  <cellXfs count="87">
    <xf numFmtId="0" fontId="0" fillId="0" borderId="0" xfId="0"/>
    <xf numFmtId="0" fontId="4" fillId="0" borderId="0" xfId="2"/>
    <xf numFmtId="0" fontId="7" fillId="2" borderId="0" xfId="2" applyFont="1" applyFill="1"/>
    <xf numFmtId="0" fontId="7" fillId="0" borderId="0" xfId="2" applyFont="1"/>
    <xf numFmtId="44" fontId="7" fillId="0" borderId="0" xfId="1" applyFont="1"/>
    <xf numFmtId="0" fontId="10" fillId="4" borderId="0" xfId="2" applyFont="1" applyFill="1"/>
    <xf numFmtId="165" fontId="7" fillId="0" borderId="0" xfId="3" applyNumberFormat="1" applyFont="1"/>
    <xf numFmtId="0" fontId="11" fillId="0" borderId="0" xfId="0" applyFont="1" applyAlignment="1">
      <alignment horizontal="left" wrapText="1" readingOrder="1"/>
    </xf>
    <xf numFmtId="0" fontId="12" fillId="0" borderId="0" xfId="2" applyFont="1"/>
    <xf numFmtId="0" fontId="7" fillId="0" borderId="0" xfId="2" applyFont="1" applyAlignment="1">
      <alignment horizontal="left" indent="1"/>
    </xf>
    <xf numFmtId="164" fontId="7" fillId="2" borderId="1" xfId="2" applyNumberFormat="1" applyFont="1" applyFill="1" applyBorder="1" applyProtection="1"/>
    <xf numFmtId="165" fontId="4" fillId="0" borderId="0" xfId="2" applyNumberFormat="1"/>
    <xf numFmtId="0" fontId="7" fillId="3" borderId="0" xfId="2" applyFont="1" applyFill="1"/>
    <xf numFmtId="165" fontId="7" fillId="2" borderId="0" xfId="2" applyNumberFormat="1" applyFont="1" applyFill="1" applyProtection="1">
      <protection locked="0"/>
    </xf>
    <xf numFmtId="165" fontId="7" fillId="3" borderId="0" xfId="2" applyNumberFormat="1" applyFont="1" applyFill="1" applyBorder="1"/>
    <xf numFmtId="0" fontId="5" fillId="0" borderId="3" xfId="2" applyFont="1" applyBorder="1"/>
    <xf numFmtId="0" fontId="4" fillId="0" borderId="3" xfId="2" applyBorder="1"/>
    <xf numFmtId="0" fontId="6" fillId="0" borderId="3" xfId="2" applyFont="1" applyBorder="1" applyAlignment="1">
      <alignment horizontal="right"/>
    </xf>
    <xf numFmtId="0" fontId="7" fillId="3" borderId="0" xfId="2" applyFont="1" applyFill="1" applyBorder="1" applyAlignment="1">
      <alignment wrapText="1"/>
    </xf>
    <xf numFmtId="0" fontId="7" fillId="4" borderId="0" xfId="2" applyFont="1" applyFill="1"/>
    <xf numFmtId="0" fontId="10" fillId="5" borderId="0" xfId="2" applyFont="1" applyFill="1" applyAlignment="1">
      <alignment horizontal="right"/>
    </xf>
    <xf numFmtId="0" fontId="10" fillId="5" borderId="0" xfId="2" applyFont="1" applyFill="1"/>
    <xf numFmtId="165" fontId="10" fillId="5" borderId="2" xfId="2" applyNumberFormat="1" applyFont="1" applyFill="1" applyBorder="1" applyProtection="1"/>
    <xf numFmtId="0" fontId="4" fillId="0" borderId="0" xfId="2" applyBorder="1"/>
    <xf numFmtId="0" fontId="6" fillId="0" borderId="0" xfId="2" applyFont="1" applyBorder="1" applyAlignment="1">
      <alignment horizontal="right"/>
    </xf>
    <xf numFmtId="0" fontId="8" fillId="6" borderId="0" xfId="2" applyFont="1" applyFill="1"/>
    <xf numFmtId="0" fontId="14" fillId="0" borderId="0" xfId="2" applyFont="1"/>
    <xf numFmtId="165" fontId="7" fillId="7" borderId="0" xfId="2" applyNumberFormat="1" applyFont="1" applyFill="1" applyBorder="1"/>
    <xf numFmtId="165" fontId="7" fillId="2" borderId="0" xfId="5" applyNumberFormat="1" applyFont="1" applyFill="1" applyProtection="1">
      <protection locked="0"/>
    </xf>
    <xf numFmtId="0" fontId="13" fillId="0" borderId="0" xfId="4"/>
    <xf numFmtId="0" fontId="16" fillId="0" borderId="0" xfId="2" applyFont="1"/>
    <xf numFmtId="0" fontId="4" fillId="0" borderId="4" xfId="2" applyBorder="1"/>
    <xf numFmtId="0" fontId="19" fillId="4" borderId="0" xfId="0" applyFont="1" applyFill="1" applyBorder="1" applyAlignment="1">
      <alignment wrapText="1"/>
    </xf>
    <xf numFmtId="165" fontId="17" fillId="0" borderId="0" xfId="0" applyNumberFormat="1" applyFont="1" applyBorder="1"/>
    <xf numFmtId="165" fontId="0" fillId="0" borderId="0" xfId="5" applyNumberFormat="1" applyFont="1" applyBorder="1"/>
    <xf numFmtId="0" fontId="4" fillId="0" borderId="5" xfId="2" applyBorder="1"/>
    <xf numFmtId="0" fontId="4" fillId="0" borderId="6" xfId="2" applyBorder="1"/>
    <xf numFmtId="0" fontId="4" fillId="0" borderId="7" xfId="2" applyBorder="1"/>
    <xf numFmtId="0" fontId="4" fillId="0" borderId="8" xfId="2" applyBorder="1"/>
    <xf numFmtId="0" fontId="4" fillId="0" borderId="9" xfId="2" applyBorder="1"/>
    <xf numFmtId="0" fontId="4" fillId="0" borderId="10" xfId="2" applyBorder="1"/>
    <xf numFmtId="0" fontId="4" fillId="0" borderId="11" xfId="2" applyBorder="1"/>
    <xf numFmtId="0" fontId="4" fillId="0" borderId="12" xfId="2" applyBorder="1"/>
    <xf numFmtId="0" fontId="20" fillId="0" borderId="13" xfId="2" applyFont="1" applyBorder="1"/>
    <xf numFmtId="0" fontId="4" fillId="0" borderId="14" xfId="2" applyBorder="1"/>
    <xf numFmtId="0" fontId="19" fillId="4" borderId="15" xfId="0" applyFont="1" applyFill="1" applyBorder="1" applyAlignment="1">
      <alignment wrapText="1"/>
    </xf>
    <xf numFmtId="0" fontId="19" fillId="4" borderId="16" xfId="0" applyFont="1" applyFill="1" applyBorder="1" applyAlignment="1">
      <alignment wrapText="1"/>
    </xf>
    <xf numFmtId="0" fontId="17" fillId="0" borderId="15" xfId="0" applyFont="1" applyBorder="1"/>
    <xf numFmtId="165" fontId="0" fillId="0" borderId="16" xfId="0" applyNumberFormat="1" applyBorder="1"/>
    <xf numFmtId="0" fontId="17" fillId="0" borderId="17" xfId="0" applyFont="1" applyBorder="1"/>
    <xf numFmtId="0" fontId="17" fillId="0" borderId="18" xfId="0" applyFont="1" applyBorder="1"/>
    <xf numFmtId="0" fontId="17" fillId="0" borderId="19" xfId="0" applyFont="1" applyBorder="1"/>
    <xf numFmtId="165" fontId="18" fillId="0" borderId="20" xfId="0" applyNumberFormat="1" applyFont="1" applyBorder="1"/>
    <xf numFmtId="165" fontId="7" fillId="8" borderId="0" xfId="5" applyNumberFormat="1" applyFont="1" applyFill="1" applyProtection="1"/>
    <xf numFmtId="165" fontId="7" fillId="8" borderId="0" xfId="2" applyNumberFormat="1" applyFont="1" applyFill="1" applyBorder="1"/>
    <xf numFmtId="0" fontId="21" fillId="5" borderId="0" xfId="2" applyFont="1" applyFill="1" applyAlignment="1">
      <alignment wrapText="1"/>
    </xf>
    <xf numFmtId="0" fontId="21" fillId="5" borderId="21" xfId="2" applyFont="1" applyFill="1" applyBorder="1" applyAlignment="1">
      <alignment wrapText="1"/>
    </xf>
    <xf numFmtId="0" fontId="21" fillId="5" borderId="21" xfId="2" applyFont="1" applyFill="1" applyBorder="1"/>
    <xf numFmtId="165" fontId="4" fillId="0" borderId="23" xfId="2" applyNumberFormat="1" applyBorder="1"/>
    <xf numFmtId="165" fontId="22" fillId="0" borderId="0" xfId="2" applyNumberFormat="1" applyFont="1" applyAlignment="1">
      <alignment horizontal="center" vertical="center" wrapText="1"/>
    </xf>
    <xf numFmtId="0" fontId="24" fillId="4" borderId="0" xfId="2" applyFont="1" applyFill="1" applyAlignment="1">
      <alignment wrapText="1"/>
    </xf>
    <xf numFmtId="0" fontId="4" fillId="0" borderId="0" xfId="2" applyFill="1" applyBorder="1"/>
    <xf numFmtId="0" fontId="23" fillId="0" borderId="0" xfId="2" applyFont="1" applyFill="1" applyBorder="1" applyAlignment="1">
      <alignment wrapText="1"/>
    </xf>
    <xf numFmtId="165" fontId="4" fillId="0" borderId="0" xfId="2" applyNumberFormat="1" applyFill="1" applyBorder="1"/>
    <xf numFmtId="166" fontId="4" fillId="0" borderId="0" xfId="2" applyNumberFormat="1" applyFill="1" applyBorder="1" applyAlignment="1">
      <alignment vertical="top" wrapText="1"/>
    </xf>
    <xf numFmtId="166" fontId="4" fillId="0" borderId="0" xfId="2" applyNumberFormat="1" applyFill="1" applyBorder="1"/>
    <xf numFmtId="165" fontId="26" fillId="0" borderId="0" xfId="2" applyNumberFormat="1" applyFont="1" applyFill="1" applyBorder="1" applyAlignment="1">
      <alignment horizontal="center" vertical="center" wrapText="1"/>
    </xf>
    <xf numFmtId="0" fontId="24" fillId="0" borderId="0" xfId="2" applyFont="1" applyFill="1" applyBorder="1" applyAlignment="1">
      <alignment wrapText="1"/>
    </xf>
    <xf numFmtId="166" fontId="4" fillId="0" borderId="0" xfId="2" applyNumberFormat="1" applyFill="1" applyBorder="1" applyAlignment="1">
      <alignment vertical="top"/>
    </xf>
    <xf numFmtId="167" fontId="4" fillId="0" borderId="0" xfId="2" applyNumberFormat="1" applyFill="1" applyBorder="1" applyAlignment="1">
      <alignment vertical="top"/>
    </xf>
    <xf numFmtId="0" fontId="27" fillId="0" borderId="0" xfId="0" applyFont="1"/>
    <xf numFmtId="0" fontId="10" fillId="4" borderId="0" xfId="2" applyFont="1" applyFill="1" applyAlignment="1">
      <alignment horizontal="center" vertical="center" wrapText="1"/>
    </xf>
    <xf numFmtId="0" fontId="23" fillId="4" borderId="0" xfId="2" applyFont="1" applyFill="1" applyAlignment="1">
      <alignment wrapText="1"/>
    </xf>
    <xf numFmtId="165" fontId="18" fillId="8" borderId="0" xfId="2" applyNumberFormat="1" applyFont="1" applyFill="1" applyAlignment="1">
      <alignment horizontal="center" vertical="center"/>
    </xf>
    <xf numFmtId="0" fontId="3" fillId="0" borderId="0" xfId="2" applyFont="1" applyFill="1"/>
    <xf numFmtId="0" fontId="28" fillId="0" borderId="0" xfId="2" applyFont="1" applyFill="1" applyAlignment="1"/>
    <xf numFmtId="1" fontId="17" fillId="8" borderId="0" xfId="2" applyNumberFormat="1" applyFont="1" applyFill="1" applyAlignment="1">
      <alignment horizontal="center" vertical="center"/>
    </xf>
    <xf numFmtId="0" fontId="2" fillId="0" borderId="0" xfId="2" applyFont="1"/>
    <xf numFmtId="165" fontId="2" fillId="8" borderId="21" xfId="2" applyNumberFormat="1" applyFont="1" applyFill="1" applyBorder="1" applyAlignment="1">
      <alignment vertical="top" wrapText="1"/>
    </xf>
    <xf numFmtId="165" fontId="2" fillId="8" borderId="0" xfId="2" applyNumberFormat="1" applyFont="1" applyFill="1"/>
    <xf numFmtId="165" fontId="2" fillId="0" borderId="0" xfId="2" applyNumberFormat="1" applyFont="1"/>
    <xf numFmtId="0" fontId="2" fillId="0" borderId="0" xfId="2" applyFont="1" applyFill="1" applyAlignment="1">
      <alignment wrapText="1"/>
    </xf>
    <xf numFmtId="165" fontId="2" fillId="0" borderId="0" xfId="2" applyNumberFormat="1" applyFont="1" applyFill="1"/>
    <xf numFmtId="0" fontId="2" fillId="0" borderId="0" xfId="2" applyFont="1" applyFill="1"/>
    <xf numFmtId="0" fontId="2" fillId="0" borderId="0" xfId="2" applyFont="1" applyAlignment="1">
      <alignment vertical="top" wrapText="1"/>
    </xf>
    <xf numFmtId="0" fontId="10" fillId="4" borderId="22" xfId="2" applyFont="1" applyFill="1" applyBorder="1" applyAlignment="1">
      <alignment horizontal="left" vertical="top" wrapText="1"/>
    </xf>
    <xf numFmtId="0" fontId="25" fillId="0" borderId="0" xfId="2" applyFont="1" applyFill="1" applyBorder="1" applyAlignment="1">
      <alignment horizontal="center" wrapText="1"/>
    </xf>
  </cellXfs>
  <cellStyles count="6">
    <cellStyle name="Comma" xfId="5" builtinId="3"/>
    <cellStyle name="Comma 2" xfId="3" xr:uid="{C5C7EB4D-3C16-BD4B-85DD-307722313C77}"/>
    <cellStyle name="Currency" xfId="1" builtinId="4"/>
    <cellStyle name="Hyperlink" xfId="4" builtinId="8"/>
    <cellStyle name="Normal" xfId="0" builtinId="0"/>
    <cellStyle name="Normal 4" xfId="2" xr:uid="{E8D69FDC-4C1C-DF4A-A323-60F219D9774D}"/>
  </cellStyles>
  <dxfs count="3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ratpothuri\Desktop\aug18\Platform%20Sizing%20Calcula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ratpothuri\Downloads\Cloud%20Pak%20Pricing%208%20Oct%20_%20Don%20B%20edit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RobertJohnson/Documents/API%20Connect/Trade%20Up%20Project%20Office/Cloud%20Integration%20V1.2%20Trade%20Up%20for%20Husqvarna%20201811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:/C:/Users/RobertJohnson/Documents/API%20Connect/Trade%20Up%20Project%20Office/Cloud%20Integration%20V1.2%20Trade%20Up%20for%20Husqvarna%20201811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ratpothuri\Desktop\September%2020\Cloud%20Pak%20Business%20Royalt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okup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PC Calculato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Model"/>
      <sheetName val="Lookups"/>
      <sheetName val="Non-US Dollar Uplift Factors"/>
    </sheetNames>
    <sheetDataSet>
      <sheetData sheetId="0"/>
      <sheetData sheetId="1"/>
      <sheetData sheetId="2">
        <row r="6">
          <cell r="B6" t="str">
            <v>IBM API CONNECT ENTERPRISE</v>
          </cell>
          <cell r="C6" t="str">
            <v>PVU</v>
          </cell>
          <cell r="D6" t="str">
            <v>E0MIHLL</v>
          </cell>
          <cell r="E6">
            <v>368</v>
          </cell>
        </row>
        <row r="7">
          <cell r="B7" t="str">
            <v>IBM API CONNECT ENTERPRISE NON PRODUCTION</v>
          </cell>
          <cell r="C7" t="str">
            <v>PVU</v>
          </cell>
          <cell r="D7" t="str">
            <v>E0MPTLL</v>
          </cell>
          <cell r="E7">
            <v>185</v>
          </cell>
        </row>
        <row r="8">
          <cell r="B8" t="str">
            <v>IBM App Connect Enterprise (Previously known as IIB)</v>
          </cell>
          <cell r="C8" t="str">
            <v>PVU</v>
          </cell>
          <cell r="D8" t="str">
            <v>E02AULL</v>
          </cell>
          <cell r="E8">
            <v>1386</v>
          </cell>
        </row>
        <row r="9">
          <cell r="B9" t="str">
            <v>IBM App Connect Enterprise Non Production</v>
          </cell>
          <cell r="C9" t="str">
            <v>PVU</v>
          </cell>
          <cell r="D9" t="str">
            <v>E0P73LL</v>
          </cell>
          <cell r="E9">
            <v>693</v>
          </cell>
        </row>
        <row r="10">
          <cell r="B10" t="str">
            <v>IBM ASPERA HIGH-SPEED TRANSFER SERVER 300MBPS</v>
          </cell>
          <cell r="C10" t="str">
            <v>Install</v>
          </cell>
          <cell r="D10" t="str">
            <v>E0P1HLL</v>
          </cell>
          <cell r="E10">
            <v>79750</v>
          </cell>
        </row>
        <row r="11">
          <cell r="B11" t="str">
            <v>IBM ASPERA SYNC APPLICATION FOR UP TO 1 MILLION FILES</v>
          </cell>
          <cell r="C11" t="str">
            <v>Install</v>
          </cell>
          <cell r="D11" t="str">
            <v>E0KXELL</v>
          </cell>
          <cell r="E11">
            <v>9108</v>
          </cell>
        </row>
        <row r="12">
          <cell r="B12" t="str">
            <v>IBM DATAPOWER GATEWAY VIRTUAL EDITION</v>
          </cell>
          <cell r="C12" t="str">
            <v>PVU</v>
          </cell>
          <cell r="D12" t="str">
            <v>E0KHULL</v>
          </cell>
          <cell r="E12">
            <v>285</v>
          </cell>
        </row>
        <row r="13">
          <cell r="B13" t="str">
            <v>IBM DATAPOWER GATEWAY VIRTUAL EDITION FOR NON PRODUCTION ENVIRONMENT</v>
          </cell>
          <cell r="C13" t="str">
            <v>PVU</v>
          </cell>
          <cell r="D13" t="str">
            <v>E0KHQLL</v>
          </cell>
          <cell r="E13">
            <v>202</v>
          </cell>
        </row>
        <row r="14">
          <cell r="B14" t="str">
            <v>IBM DataPower Gateway Virtual Edition For Developers</v>
          </cell>
          <cell r="C14" t="str">
            <v>Auth User</v>
          </cell>
          <cell r="D14" t="str">
            <v xml:space="preserve">E0KHPLL </v>
          </cell>
          <cell r="E14">
            <v>13680</v>
          </cell>
        </row>
        <row r="15">
          <cell r="B15" t="str">
            <v>Integration Module for IBM DataPower Gateway Virtual Edition</v>
          </cell>
          <cell r="C15" t="str">
            <v>PVU</v>
          </cell>
          <cell r="D15" t="str">
            <v xml:space="preserve">E0KHALL </v>
          </cell>
          <cell r="E15">
            <v>100</v>
          </cell>
        </row>
        <row r="16">
          <cell r="B16" t="str">
            <v>Application Optimization Module for IBM DataPower Gateway Virtual Edition</v>
          </cell>
          <cell r="C16" t="str">
            <v>PVU</v>
          </cell>
          <cell r="D16" t="str">
            <v xml:space="preserve">E0KHLLL </v>
          </cell>
          <cell r="E16">
            <v>81</v>
          </cell>
        </row>
        <row r="17">
          <cell r="B17" t="str">
            <v>B2B Module for IBM DataPower Gateway Virtual Edition</v>
          </cell>
          <cell r="C17" t="str">
            <v>PVU</v>
          </cell>
          <cell r="D17" t="str">
            <v xml:space="preserve">E0KHNLL </v>
          </cell>
          <cell r="E17">
            <v>113</v>
          </cell>
        </row>
        <row r="18">
          <cell r="B18" t="str">
            <v>IBM MQ ADVANCED PROCESSOR VALUE UNIT</v>
          </cell>
          <cell r="C18" t="str">
            <v>PVU</v>
          </cell>
          <cell r="D18" t="str">
            <v>E0LNALL</v>
          </cell>
          <cell r="E18">
            <v>191</v>
          </cell>
        </row>
        <row r="19">
          <cell r="B19" t="str">
            <v>IBM MQ AVANCED FOR DEVELOPERS</v>
          </cell>
          <cell r="C19" t="str">
            <v>Install</v>
          </cell>
          <cell r="D19" t="str">
            <v>E0MZPLL</v>
          </cell>
          <cell r="E19">
            <v>3102</v>
          </cell>
        </row>
        <row r="20">
          <cell r="B20" t="str">
            <v>IBM MQ ADVANCED HIGH AVAILABILITY REPLICA</v>
          </cell>
          <cell r="C20" t="str">
            <v>PVU</v>
          </cell>
          <cell r="D20" t="str">
            <v>E0LNDLL</v>
          </cell>
          <cell r="E20">
            <v>39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Model"/>
      <sheetName val="Lookups"/>
      <sheetName val="Non-US Dollar Uplift Factors"/>
    </sheetNames>
    <sheetDataSet>
      <sheetData sheetId="0"/>
      <sheetData sheetId="1"/>
      <sheetData sheetId="2">
        <row r="6">
          <cell r="B6" t="str">
            <v>IBM API CONNECT ENTERPRISE</v>
          </cell>
          <cell r="C6" t="str">
            <v>PVU</v>
          </cell>
          <cell r="D6" t="str">
            <v>E0MIHLL</v>
          </cell>
          <cell r="E6">
            <v>368</v>
          </cell>
        </row>
        <row r="7">
          <cell r="B7" t="str">
            <v>IBM API CONNECT ENTERPRISE NON PRODUCTION</v>
          </cell>
          <cell r="C7" t="str">
            <v>PVU</v>
          </cell>
          <cell r="D7" t="str">
            <v>E0MPTLL</v>
          </cell>
          <cell r="E7">
            <v>185</v>
          </cell>
        </row>
        <row r="8">
          <cell r="B8" t="str">
            <v>IBM App Connect Enterprise (Previously known as IIB)</v>
          </cell>
          <cell r="C8" t="str">
            <v>PVU</v>
          </cell>
          <cell r="D8" t="str">
            <v>E02AULL</v>
          </cell>
          <cell r="E8">
            <v>1386</v>
          </cell>
        </row>
        <row r="9">
          <cell r="B9" t="str">
            <v>IBM App Connect Enterprise Non Production</v>
          </cell>
          <cell r="C9" t="str">
            <v>PVU</v>
          </cell>
          <cell r="D9" t="str">
            <v>E0P73LL</v>
          </cell>
          <cell r="E9">
            <v>693</v>
          </cell>
        </row>
        <row r="10">
          <cell r="B10" t="str">
            <v>IBM ASPERA HIGH-SPEED TRANSFER SERVER 300MBPS</v>
          </cell>
          <cell r="C10" t="str">
            <v>Install</v>
          </cell>
          <cell r="D10" t="str">
            <v>E0P1HLL</v>
          </cell>
          <cell r="E10">
            <v>79750</v>
          </cell>
        </row>
        <row r="11">
          <cell r="B11" t="str">
            <v>IBM ASPERA SYNC APPLICATION FOR UP TO 1 MILLION FILES</v>
          </cell>
          <cell r="C11" t="str">
            <v>Install</v>
          </cell>
          <cell r="D11" t="str">
            <v>E0KXELL</v>
          </cell>
          <cell r="E11">
            <v>9108</v>
          </cell>
        </row>
        <row r="12">
          <cell r="B12" t="str">
            <v>IBM DATAPOWER GATEWAY VIRTUAL EDITION</v>
          </cell>
          <cell r="C12" t="str">
            <v>PVU</v>
          </cell>
          <cell r="D12" t="str">
            <v>E0KHULL</v>
          </cell>
          <cell r="E12">
            <v>285</v>
          </cell>
        </row>
        <row r="13">
          <cell r="B13" t="str">
            <v>IBM DATAPOWER GATEWAY VIRTUAL EDITION FOR NON PRODUCTION ENVIRONMENT</v>
          </cell>
          <cell r="C13" t="str">
            <v>PVU</v>
          </cell>
          <cell r="D13" t="str">
            <v>E0KHQLL</v>
          </cell>
          <cell r="E13">
            <v>202</v>
          </cell>
        </row>
        <row r="14">
          <cell r="B14" t="str">
            <v>IBM DataPower Gateway Virtual Edition For Developers</v>
          </cell>
          <cell r="C14" t="str">
            <v>Auth User</v>
          </cell>
          <cell r="D14" t="str">
            <v xml:space="preserve">E0KHPLL </v>
          </cell>
          <cell r="E14">
            <v>13680</v>
          </cell>
        </row>
        <row r="15">
          <cell r="B15" t="str">
            <v>Integration Module for IBM DataPower Gateway Virtual Edition</v>
          </cell>
          <cell r="C15" t="str">
            <v>PVU</v>
          </cell>
          <cell r="D15" t="str">
            <v xml:space="preserve">E0KHALL </v>
          </cell>
          <cell r="E15">
            <v>100</v>
          </cell>
        </row>
        <row r="16">
          <cell r="B16" t="str">
            <v>Application Optimization Module for IBM DataPower Gateway Virtual Edition</v>
          </cell>
          <cell r="C16" t="str">
            <v>PVU</v>
          </cell>
          <cell r="D16" t="str">
            <v xml:space="preserve">E0KHLLL </v>
          </cell>
          <cell r="E16">
            <v>81</v>
          </cell>
        </row>
        <row r="17">
          <cell r="B17" t="str">
            <v>B2B Module for IBM DataPower Gateway Virtual Edition</v>
          </cell>
          <cell r="C17" t="str">
            <v>PVU</v>
          </cell>
          <cell r="D17" t="str">
            <v xml:space="preserve">E0KHNLL </v>
          </cell>
          <cell r="E17">
            <v>113</v>
          </cell>
        </row>
        <row r="18">
          <cell r="B18" t="str">
            <v>IBM MQ ADVANCED PROCESSOR VALUE UNIT</v>
          </cell>
          <cell r="C18" t="str">
            <v>PVU</v>
          </cell>
          <cell r="D18" t="str">
            <v>E0LNALL</v>
          </cell>
          <cell r="E18">
            <v>191</v>
          </cell>
        </row>
        <row r="19">
          <cell r="B19" t="str">
            <v>IBM MQ AVANCED FOR DEVELOPERS</v>
          </cell>
          <cell r="C19" t="str">
            <v>Install</v>
          </cell>
          <cell r="D19" t="str">
            <v>E0MZPLL</v>
          </cell>
          <cell r="E19">
            <v>3102</v>
          </cell>
        </row>
        <row r="20">
          <cell r="B20" t="str">
            <v>IBM MQ ADVANCED HIGH AVAILABILITY REPLICA</v>
          </cell>
          <cell r="C20" t="str">
            <v>PVU</v>
          </cell>
          <cell r="D20" t="str">
            <v>E0LNDLL</v>
          </cell>
          <cell r="E20">
            <v>39</v>
          </cell>
        </row>
      </sheetData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ttom-up detai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bm.seismic.com/Link/Content/DCgtviGYW5xUe3prBew5-B1Q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ibm.seismic.com/x5/doccenter.aspx?ContentId=8be7456f-f354-4a42-90aa-fcb19c00f0f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02625-F0DD-C441-90F1-FB27B0F08C14}">
  <dimension ref="A1:I55"/>
  <sheetViews>
    <sheetView tabSelected="1" topLeftCell="A28" workbookViewId="0">
      <selection activeCell="A17" sqref="A17"/>
    </sheetView>
  </sheetViews>
  <sheetFormatPr defaultColWidth="11.1796875" defaultRowHeight="15.5"/>
  <cols>
    <col min="1" max="1" width="64.36328125" style="1" customWidth="1"/>
    <col min="2" max="2" width="16.453125" style="1" customWidth="1"/>
    <col min="3" max="3" width="17.6328125" style="1" customWidth="1"/>
    <col min="4" max="4" width="13.453125" style="1" customWidth="1"/>
    <col min="5" max="5" width="14.36328125" style="1" customWidth="1"/>
    <col min="6" max="6" width="15.1796875" style="1" customWidth="1"/>
    <col min="7" max="7" width="12.81640625" style="1" customWidth="1"/>
    <col min="8" max="8" width="13.36328125" style="1" customWidth="1"/>
    <col min="9" max="9" width="11.6328125" style="1" customWidth="1"/>
    <col min="10" max="16384" width="11.1796875" style="1"/>
  </cols>
  <sheetData>
    <row r="1" spans="1:7" ht="23.5">
      <c r="A1" s="15" t="s">
        <v>80</v>
      </c>
      <c r="B1" s="16"/>
      <c r="C1" s="16"/>
      <c r="D1" s="17"/>
      <c r="E1" s="16"/>
      <c r="F1" s="16"/>
    </row>
    <row r="2" spans="1:7">
      <c r="A2" s="23"/>
      <c r="B2" s="23"/>
      <c r="C2" s="23"/>
      <c r="D2" s="24"/>
      <c r="E2" s="23"/>
      <c r="F2" s="23"/>
    </row>
    <row r="3" spans="1:7">
      <c r="A3" s="25" t="s">
        <v>0</v>
      </c>
      <c r="B3" s="29" t="s">
        <v>1</v>
      </c>
      <c r="C3" s="23"/>
      <c r="D3" s="24"/>
      <c r="E3" s="23"/>
      <c r="F3" s="23"/>
    </row>
    <row r="6" spans="1:7">
      <c r="A6" s="2" t="s">
        <v>2</v>
      </c>
      <c r="B6" s="3"/>
      <c r="C6" s="3"/>
    </row>
    <row r="7" spans="1:7">
      <c r="A7" s="5" t="s">
        <v>3</v>
      </c>
      <c r="B7" s="19"/>
      <c r="C7" s="19"/>
      <c r="D7" s="19"/>
      <c r="E7" s="19"/>
      <c r="F7" s="19"/>
      <c r="G7" s="19"/>
    </row>
    <row r="8" spans="1:7">
      <c r="A8" s="18" t="s">
        <v>4</v>
      </c>
      <c r="B8" s="28">
        <v>100</v>
      </c>
      <c r="C8" s="3" t="s">
        <v>5</v>
      </c>
    </row>
    <row r="9" spans="1:7">
      <c r="A9" s="3"/>
      <c r="B9" s="3"/>
      <c r="C9" s="3"/>
    </row>
    <row r="10" spans="1:7">
      <c r="A10" s="5" t="s">
        <v>6</v>
      </c>
      <c r="B10" s="19"/>
      <c r="C10" s="19"/>
      <c r="D10" s="19"/>
      <c r="E10" s="19"/>
      <c r="F10" s="19"/>
      <c r="G10" s="19"/>
    </row>
    <row r="11" spans="1:7">
      <c r="A11" s="9" t="s">
        <v>7</v>
      </c>
      <c r="B11" s="10" t="s">
        <v>8</v>
      </c>
      <c r="C11" s="3" t="s">
        <v>9</v>
      </c>
    </row>
    <row r="12" spans="1:7">
      <c r="A12" s="7" t="s">
        <v>10</v>
      </c>
      <c r="B12" s="10" t="s">
        <v>8</v>
      </c>
      <c r="C12" s="3" t="s">
        <v>9</v>
      </c>
    </row>
    <row r="13" spans="1:7">
      <c r="A13" s="7" t="s">
        <v>81</v>
      </c>
      <c r="B13" s="10" t="s">
        <v>8</v>
      </c>
      <c r="C13" s="3" t="s">
        <v>9</v>
      </c>
    </row>
    <row r="14" spans="1:7">
      <c r="A14" s="9" t="s">
        <v>12</v>
      </c>
      <c r="B14" s="10" t="s">
        <v>8</v>
      </c>
      <c r="C14" s="3" t="s">
        <v>9</v>
      </c>
    </row>
    <row r="15" spans="1:7">
      <c r="A15" s="9" t="s">
        <v>13</v>
      </c>
      <c r="B15" s="10" t="s">
        <v>8</v>
      </c>
      <c r="C15" s="3" t="s">
        <v>9</v>
      </c>
    </row>
    <row r="16" spans="1:7">
      <c r="A16" s="9" t="s">
        <v>14</v>
      </c>
      <c r="B16" s="10" t="s">
        <v>8</v>
      </c>
      <c r="C16" s="3" t="s">
        <v>9</v>
      </c>
    </row>
    <row r="17" spans="1:9">
      <c r="A17" s="9" t="s">
        <v>15</v>
      </c>
      <c r="B17" s="10" t="s">
        <v>8</v>
      </c>
      <c r="C17" s="3" t="s">
        <v>9</v>
      </c>
    </row>
    <row r="18" spans="1:9">
      <c r="A18" s="3"/>
      <c r="B18" s="3"/>
      <c r="C18" s="3"/>
    </row>
    <row r="19" spans="1:9">
      <c r="A19" s="3"/>
      <c r="B19" s="4"/>
      <c r="C19" s="3"/>
    </row>
    <row r="20" spans="1:9">
      <c r="A20" s="5" t="s">
        <v>16</v>
      </c>
      <c r="B20" s="5" t="s">
        <v>17</v>
      </c>
      <c r="C20" s="5" t="s">
        <v>18</v>
      </c>
      <c r="D20" s="19"/>
      <c r="E20" s="19"/>
      <c r="F20" s="19"/>
      <c r="G20" s="19"/>
    </row>
    <row r="21" spans="1:9">
      <c r="A21" s="7" t="s">
        <v>7</v>
      </c>
      <c r="B21" s="53">
        <v>1</v>
      </c>
      <c r="C21" s="54">
        <f t="shared" ref="C21:C27" si="0">IF(B11="Yes", $B$8*B21, 0)</f>
        <v>0</v>
      </c>
    </row>
    <row r="22" spans="1:9">
      <c r="A22" s="7" t="s">
        <v>19</v>
      </c>
      <c r="B22" s="53">
        <v>5</v>
      </c>
      <c r="C22" s="54">
        <f t="shared" si="0"/>
        <v>0</v>
      </c>
      <c r="D22" s="1" t="s">
        <v>20</v>
      </c>
      <c r="F22" s="11"/>
    </row>
    <row r="23" spans="1:9">
      <c r="A23" s="7" t="s">
        <v>82</v>
      </c>
      <c r="B23" s="53">
        <v>2</v>
      </c>
      <c r="C23" s="54">
        <f t="shared" si="0"/>
        <v>0</v>
      </c>
      <c r="D23" s="1" t="s">
        <v>20</v>
      </c>
      <c r="F23" s="11"/>
    </row>
    <row r="24" spans="1:9">
      <c r="A24" s="7" t="s">
        <v>12</v>
      </c>
      <c r="B24" s="53">
        <v>1</v>
      </c>
      <c r="C24" s="54">
        <f t="shared" si="0"/>
        <v>0</v>
      </c>
      <c r="D24" s="11"/>
    </row>
    <row r="25" spans="1:9">
      <c r="A25" s="7" t="s">
        <v>13</v>
      </c>
      <c r="B25" s="53">
        <v>12</v>
      </c>
      <c r="C25" s="54">
        <f t="shared" si="0"/>
        <v>0</v>
      </c>
      <c r="D25" s="11"/>
      <c r="E25" s="11"/>
      <c r="F25" s="11"/>
    </row>
    <row r="26" spans="1:9">
      <c r="A26" s="7" t="s">
        <v>14</v>
      </c>
      <c r="B26" s="53">
        <v>7</v>
      </c>
      <c r="C26" s="54">
        <f t="shared" si="0"/>
        <v>0</v>
      </c>
      <c r="D26" s="77"/>
      <c r="F26" s="11"/>
    </row>
    <row r="27" spans="1:9">
      <c r="A27" s="7" t="s">
        <v>15</v>
      </c>
      <c r="B27" s="53">
        <v>2</v>
      </c>
      <c r="C27" s="54">
        <f t="shared" si="0"/>
        <v>0</v>
      </c>
    </row>
    <row r="28" spans="1:9">
      <c r="A28" s="3"/>
      <c r="B28" s="6"/>
      <c r="C28" s="3"/>
    </row>
    <row r="29" spans="1:9">
      <c r="A29" s="5" t="s">
        <v>22</v>
      </c>
      <c r="B29" s="5"/>
      <c r="C29" s="5" t="s">
        <v>23</v>
      </c>
      <c r="D29" s="19"/>
      <c r="E29" s="19"/>
      <c r="F29" s="19"/>
      <c r="G29" s="19"/>
    </row>
    <row r="30" spans="1:9">
      <c r="A30" s="3" t="s">
        <v>24</v>
      </c>
      <c r="B30" s="3"/>
      <c r="C30" s="27">
        <v>0</v>
      </c>
      <c r="D30" s="26" t="s">
        <v>25</v>
      </c>
    </row>
    <row r="31" spans="1:9">
      <c r="A31" s="3"/>
      <c r="B31" s="3"/>
      <c r="C31" s="3"/>
      <c r="D31" s="8"/>
    </row>
    <row r="32" spans="1:9">
      <c r="A32" s="21" t="s">
        <v>26</v>
      </c>
      <c r="B32" s="20"/>
      <c r="C32" s="22">
        <f>SUM(C21:C27)-C30</f>
        <v>0</v>
      </c>
      <c r="D32" s="77"/>
      <c r="G32" s="61"/>
      <c r="H32" s="61"/>
      <c r="I32" s="61"/>
    </row>
    <row r="33" spans="1:9" ht="29.25" customHeight="1">
      <c r="G33" s="86"/>
      <c r="H33" s="86"/>
      <c r="I33" s="86"/>
    </row>
    <row r="34" spans="1:9" ht="54" customHeight="1">
      <c r="A34" s="85" t="s">
        <v>27</v>
      </c>
      <c r="B34" s="85"/>
      <c r="C34" s="71" t="s">
        <v>28</v>
      </c>
      <c r="D34" s="72" t="s">
        <v>29</v>
      </c>
      <c r="E34" s="67"/>
      <c r="F34" s="67"/>
      <c r="G34" s="62"/>
      <c r="H34" s="62"/>
      <c r="I34" s="62"/>
    </row>
    <row r="35" spans="1:9" ht="31">
      <c r="A35" s="56" t="s">
        <v>30</v>
      </c>
      <c r="B35" s="57" t="s">
        <v>31</v>
      </c>
      <c r="C35" s="78">
        <f>'Do not touch'!E9</f>
        <v>0</v>
      </c>
      <c r="D35" s="11">
        <f>C35*1000000</f>
        <v>0</v>
      </c>
      <c r="E35" s="68"/>
      <c r="F35" s="64"/>
      <c r="G35" s="63"/>
      <c r="H35" s="63"/>
      <c r="I35" s="64"/>
    </row>
    <row r="36" spans="1:9" ht="37" customHeight="1">
      <c r="A36" s="56" t="s">
        <v>32</v>
      </c>
      <c r="B36" s="57" t="s">
        <v>33</v>
      </c>
      <c r="C36" s="78">
        <f>'Do not touch'!E10</f>
        <v>0</v>
      </c>
      <c r="D36" s="11">
        <f>C36*100000</f>
        <v>0</v>
      </c>
      <c r="E36" s="68"/>
      <c r="F36" s="64"/>
      <c r="G36" s="63"/>
      <c r="H36" s="63"/>
      <c r="I36" s="64"/>
    </row>
    <row r="37" spans="1:9" ht="31">
      <c r="A37" s="56" t="s">
        <v>34</v>
      </c>
      <c r="B37" s="57" t="s">
        <v>35</v>
      </c>
      <c r="C37" s="78">
        <f>'Do not touch'!E11</f>
        <v>0</v>
      </c>
      <c r="D37" s="11">
        <f>C37*100</f>
        <v>0</v>
      </c>
      <c r="E37" s="69"/>
      <c r="F37" s="64"/>
      <c r="G37" s="63"/>
      <c r="H37" s="63"/>
      <c r="I37" s="64"/>
    </row>
    <row r="38" spans="1:9" ht="16" thickBot="1">
      <c r="D38" s="58">
        <f>SUM(D35:D37)</f>
        <v>0</v>
      </c>
      <c r="E38" s="65"/>
      <c r="F38" s="65"/>
      <c r="G38" s="61"/>
      <c r="H38" s="63"/>
      <c r="I38" s="65"/>
    </row>
    <row r="39" spans="1:9" ht="22.5" customHeight="1" thickTop="1">
      <c r="A39" s="30" t="s">
        <v>36</v>
      </c>
      <c r="D39" s="59" t="str">
        <f>IF(D38=C32,"OK", "Please update cell C33-C35")</f>
        <v>OK</v>
      </c>
      <c r="G39" s="61"/>
      <c r="H39" s="61"/>
      <c r="I39" s="66"/>
    </row>
    <row r="40" spans="1:9" ht="22.5" customHeight="1">
      <c r="A40" s="30"/>
      <c r="D40" s="59"/>
      <c r="G40" s="61"/>
      <c r="H40" s="61"/>
      <c r="I40" s="66"/>
    </row>
    <row r="41" spans="1:9" ht="26.5">
      <c r="A41" s="5" t="s">
        <v>37</v>
      </c>
      <c r="B41" s="5" t="s">
        <v>38</v>
      </c>
      <c r="C41" s="71" t="s">
        <v>28</v>
      </c>
      <c r="D41" s="72" t="s">
        <v>39</v>
      </c>
      <c r="E41" s="5"/>
      <c r="F41" s="5"/>
      <c r="G41" s="5"/>
    </row>
    <row r="42" spans="1:9">
      <c r="A42" s="55" t="s">
        <v>40</v>
      </c>
      <c r="B42" s="79" t="s">
        <v>41</v>
      </c>
      <c r="C42" s="73" t="s">
        <v>42</v>
      </c>
      <c r="D42" s="80" t="s">
        <v>43</v>
      </c>
    </row>
    <row r="43" spans="1:9">
      <c r="A43" s="55" t="s">
        <v>44</v>
      </c>
      <c r="B43" s="79" t="s">
        <v>45</v>
      </c>
      <c r="C43" s="76" t="str">
        <f>IF(B14="Yes",ROUNDUP(B8/100,0),"-")</f>
        <v>-</v>
      </c>
      <c r="D43" s="11" t="str">
        <f>IF(C43="-","-",C43*100)</f>
        <v>-</v>
      </c>
    </row>
    <row r="44" spans="1:9" s="74" customFormat="1">
      <c r="A44" s="75" t="s">
        <v>46</v>
      </c>
      <c r="B44" s="81"/>
      <c r="C44" s="82"/>
      <c r="D44" s="82"/>
      <c r="E44" s="83"/>
      <c r="F44" s="83"/>
      <c r="G44" s="83"/>
      <c r="H44" s="83"/>
      <c r="I44" s="83"/>
    </row>
    <row r="46" spans="1:9" ht="26.5">
      <c r="A46" s="5" t="s">
        <v>47</v>
      </c>
      <c r="B46" s="5" t="s">
        <v>38</v>
      </c>
      <c r="C46" s="71" t="s">
        <v>28</v>
      </c>
      <c r="D46" s="72" t="s">
        <v>39</v>
      </c>
      <c r="E46" s="5"/>
      <c r="F46" s="5"/>
      <c r="G46" s="5"/>
    </row>
    <row r="47" spans="1:9">
      <c r="A47" s="55" t="s">
        <v>48</v>
      </c>
      <c r="B47" s="79" t="s">
        <v>49</v>
      </c>
      <c r="C47" s="76" t="str" cm="1">
        <f t="array" ref="C47">_xlfn.IFS(B15="Yes",ROUNDUP(B8/100,0),B16="yes",ROUNDUP(B8/100,0),B15="No","-",B16="no","-")</f>
        <v>-</v>
      </c>
      <c r="D47" s="11" t="str">
        <f>IF(C47="-","-",C47*100)</f>
        <v>-</v>
      </c>
    </row>
    <row r="48" spans="1:9">
      <c r="A48" s="75" t="s">
        <v>46</v>
      </c>
    </row>
    <row r="49" spans="1:7" ht="19">
      <c r="A49" s="70"/>
    </row>
    <row r="55" spans="1:7">
      <c r="A55" s="37"/>
      <c r="B55" s="38"/>
      <c r="C55" s="38"/>
      <c r="D55" s="38"/>
      <c r="E55" s="38"/>
      <c r="F55" s="38"/>
      <c r="G55" s="39"/>
    </row>
  </sheetData>
  <mergeCells count="2">
    <mergeCell ref="A34:B34"/>
    <mergeCell ref="G33:I33"/>
  </mergeCells>
  <hyperlinks>
    <hyperlink ref="B3" r:id="rId1" xr:uid="{B5AE77CD-513A-3B45-AC36-5B0A99D11424}"/>
  </hyperlinks>
  <pageMargins left="0.7" right="0.7" top="0.75" bottom="0.75" header="0.3" footer="0.3"/>
  <pageSetup orientation="portrait" verticalDpi="0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CC095D5F-A65A-4498-B282-8B25CF2E908F}">
            <xm:f>NOT(ISERROR(SEARCH("OK",D39)))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D39:D40</xm:sqref>
        </x14:conditionalFormatting>
        <x14:conditionalFormatting xmlns:xm="http://schemas.microsoft.com/office/excel/2006/main">
          <x14:cfRule type="containsText" priority="1" operator="containsText" id="{6CC9FFBB-C0BF-40D3-93B1-C3FD60B7F593}">
            <xm:f>NOT(ISERROR(SEARCH("cheaper",I39)))</xm:f>
            <xm:f>"cheaper"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I39:I40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5F55399-6788-9B4F-BDED-0ADC1A633395}">
          <x14:formula1>
            <xm:f>'Do not touch'!$A$2:$A$3</xm:f>
          </x14:formula1>
          <xm:sqref>B11:B17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3B883-3D1A-4D47-85CD-58EAA3859376}">
  <dimension ref="A1:G50"/>
  <sheetViews>
    <sheetView workbookViewId="0"/>
  </sheetViews>
  <sheetFormatPr defaultColWidth="11.1796875" defaultRowHeight="15.5"/>
  <cols>
    <col min="1" max="1" width="68.6328125" style="1" customWidth="1"/>
    <col min="2" max="2" width="13.453125" style="1" bestFit="1" customWidth="1"/>
    <col min="3" max="3" width="17.6328125" style="1" customWidth="1"/>
    <col min="4" max="4" width="11.6328125" style="1" bestFit="1" customWidth="1"/>
    <col min="5" max="6" width="11.1796875" style="1"/>
    <col min="7" max="7" width="24.1796875" style="1" customWidth="1"/>
    <col min="8" max="8" width="13" style="1" bestFit="1" customWidth="1"/>
    <col min="9" max="16384" width="11.1796875" style="1"/>
  </cols>
  <sheetData>
    <row r="1" spans="1:7" ht="24" thickBot="1">
      <c r="A1" s="15" t="s">
        <v>50</v>
      </c>
      <c r="B1" s="16"/>
      <c r="C1" s="16"/>
      <c r="D1" s="17"/>
      <c r="E1" s="16"/>
      <c r="F1" s="16"/>
    </row>
    <row r="2" spans="1:7">
      <c r="A2" s="23"/>
      <c r="B2" t="s">
        <v>1</v>
      </c>
      <c r="C2" s="23"/>
      <c r="D2" s="24"/>
      <c r="E2" s="23"/>
      <c r="F2" s="23"/>
    </row>
    <row r="3" spans="1:7">
      <c r="A3" s="25" t="s">
        <v>0</v>
      </c>
      <c r="B3" s="77" t="s">
        <v>51</v>
      </c>
      <c r="C3" s="23"/>
      <c r="D3" s="24"/>
      <c r="E3" s="23"/>
      <c r="F3" s="23"/>
    </row>
    <row r="4" spans="1:7">
      <c r="B4" s="77" t="s">
        <v>52</v>
      </c>
    </row>
    <row r="5" spans="1:7">
      <c r="B5" s="29" t="s">
        <v>53</v>
      </c>
    </row>
    <row r="6" spans="1:7">
      <c r="A6" s="2" t="s">
        <v>2</v>
      </c>
      <c r="C6" s="3"/>
    </row>
    <row r="7" spans="1:7">
      <c r="A7" s="5" t="s">
        <v>3</v>
      </c>
      <c r="B7" s="19"/>
      <c r="C7" s="19"/>
      <c r="D7" s="19"/>
      <c r="E7" s="19"/>
      <c r="F7" s="19"/>
      <c r="G7" s="19"/>
    </row>
    <row r="8" spans="1:7" ht="31">
      <c r="A8" s="18" t="s">
        <v>54</v>
      </c>
      <c r="B8" s="13">
        <v>1000</v>
      </c>
      <c r="C8" s="3" t="s">
        <v>5</v>
      </c>
    </row>
    <row r="9" spans="1:7">
      <c r="A9" s="12" t="s">
        <v>77</v>
      </c>
      <c r="B9" s="13">
        <v>1000</v>
      </c>
      <c r="C9" s="3" t="s">
        <v>55</v>
      </c>
    </row>
    <row r="10" spans="1:7">
      <c r="A10" s="12" t="s">
        <v>78</v>
      </c>
      <c r="B10" s="13">
        <v>2000</v>
      </c>
      <c r="C10" s="3" t="s">
        <v>56</v>
      </c>
    </row>
    <row r="11" spans="1:7">
      <c r="A11" s="12" t="s">
        <v>79</v>
      </c>
      <c r="B11" s="13">
        <v>0</v>
      </c>
      <c r="C11" s="3" t="s">
        <v>57</v>
      </c>
    </row>
    <row r="12" spans="1:7">
      <c r="A12" s="3"/>
      <c r="B12" s="3"/>
      <c r="C12" s="3"/>
    </row>
    <row r="13" spans="1:7">
      <c r="A13" s="5" t="s">
        <v>6</v>
      </c>
      <c r="B13" s="19"/>
      <c r="C13" s="19"/>
      <c r="D13" s="19"/>
      <c r="E13" s="19"/>
      <c r="F13" s="19"/>
      <c r="G13" s="19"/>
    </row>
    <row r="14" spans="1:7">
      <c r="A14" s="9" t="s">
        <v>7</v>
      </c>
      <c r="B14" s="10" t="s">
        <v>8</v>
      </c>
      <c r="C14" s="3" t="s">
        <v>9</v>
      </c>
    </row>
    <row r="15" spans="1:7">
      <c r="A15" s="7" t="s">
        <v>10</v>
      </c>
      <c r="B15" s="10" t="s">
        <v>8</v>
      </c>
      <c r="C15" s="3" t="s">
        <v>9</v>
      </c>
    </row>
    <row r="16" spans="1:7">
      <c r="A16" s="7" t="s">
        <v>11</v>
      </c>
      <c r="B16" s="10" t="s">
        <v>8</v>
      </c>
      <c r="C16" s="3" t="s">
        <v>9</v>
      </c>
    </row>
    <row r="17" spans="1:7">
      <c r="A17" s="9" t="s">
        <v>12</v>
      </c>
      <c r="B17" s="10" t="s">
        <v>8</v>
      </c>
      <c r="C17" s="3" t="s">
        <v>9</v>
      </c>
    </row>
    <row r="18" spans="1:7">
      <c r="A18" s="9" t="s">
        <v>13</v>
      </c>
      <c r="B18" s="10" t="s">
        <v>8</v>
      </c>
      <c r="C18" s="3" t="s">
        <v>9</v>
      </c>
    </row>
    <row r="19" spans="1:7">
      <c r="A19" s="9" t="s">
        <v>14</v>
      </c>
      <c r="B19" s="10" t="s">
        <v>8</v>
      </c>
      <c r="C19" s="3" t="s">
        <v>9</v>
      </c>
    </row>
    <row r="20" spans="1:7">
      <c r="A20" s="9" t="s">
        <v>15</v>
      </c>
      <c r="B20" s="10" t="s">
        <v>8</v>
      </c>
      <c r="C20" s="3" t="s">
        <v>9</v>
      </c>
    </row>
    <row r="21" spans="1:7">
      <c r="A21" s="3"/>
      <c r="B21" s="3"/>
      <c r="C21" s="3"/>
    </row>
    <row r="22" spans="1:7">
      <c r="A22" s="3"/>
      <c r="B22" s="4"/>
      <c r="C22" s="3"/>
    </row>
    <row r="23" spans="1:7">
      <c r="A23" s="5" t="s">
        <v>16</v>
      </c>
      <c r="B23" s="5" t="s">
        <v>17</v>
      </c>
      <c r="C23" s="5" t="s">
        <v>18</v>
      </c>
      <c r="D23" s="19"/>
      <c r="E23" s="19"/>
      <c r="F23" s="19"/>
      <c r="G23" s="19"/>
    </row>
    <row r="24" spans="1:7">
      <c r="A24" s="7" t="s">
        <v>7</v>
      </c>
      <c r="B24" s="53">
        <v>1</v>
      </c>
      <c r="C24" s="14">
        <f>IF(B14="Yes", $B$8*B24, 0)</f>
        <v>0</v>
      </c>
    </row>
    <row r="25" spans="1:7">
      <c r="A25" s="7" t="s">
        <v>19</v>
      </c>
      <c r="B25" s="53">
        <v>5</v>
      </c>
      <c r="C25" s="14">
        <f>IF(B15="Yes",$B$8*B25,0)</f>
        <v>0</v>
      </c>
      <c r="D25" s="1" t="s">
        <v>20</v>
      </c>
    </row>
    <row r="26" spans="1:7">
      <c r="A26" s="7" t="s">
        <v>21</v>
      </c>
      <c r="B26" s="53">
        <v>2</v>
      </c>
      <c r="C26" s="14">
        <f>IF(B16="Yes",$B$8*B26,0)</f>
        <v>0</v>
      </c>
      <c r="D26" s="1" t="s">
        <v>20</v>
      </c>
    </row>
    <row r="27" spans="1:7">
      <c r="A27" s="7" t="s">
        <v>12</v>
      </c>
      <c r="B27" s="53">
        <v>1</v>
      </c>
      <c r="C27" s="14">
        <f>IF(B17="Yes",$B$8*B27,0)</f>
        <v>0</v>
      </c>
    </row>
    <row r="28" spans="1:7">
      <c r="A28" s="7" t="s">
        <v>13</v>
      </c>
      <c r="B28" s="53">
        <v>12</v>
      </c>
      <c r="C28" s="14">
        <f>IF(B18="Yes",$B$9*B28,0)</f>
        <v>0</v>
      </c>
    </row>
    <row r="29" spans="1:7">
      <c r="A29" s="7" t="s">
        <v>14</v>
      </c>
      <c r="B29" s="53">
        <v>7</v>
      </c>
      <c r="C29" s="14">
        <f>IF(B19="Yes",$B$10*B29,0)</f>
        <v>0</v>
      </c>
    </row>
    <row r="30" spans="1:7">
      <c r="A30" s="7" t="s">
        <v>15</v>
      </c>
      <c r="B30" s="53">
        <v>2</v>
      </c>
      <c r="C30" s="14">
        <f>IF(B20="Yes",$B$11*B30,0)</f>
        <v>0</v>
      </c>
    </row>
    <row r="31" spans="1:7">
      <c r="A31" s="3"/>
      <c r="B31" s="6"/>
      <c r="C31" s="3"/>
    </row>
    <row r="32" spans="1:7">
      <c r="A32" s="5" t="s">
        <v>22</v>
      </c>
      <c r="B32" s="5"/>
      <c r="C32" s="5" t="s">
        <v>58</v>
      </c>
      <c r="D32" s="19"/>
      <c r="E32" s="19"/>
      <c r="F32" s="19"/>
      <c r="G32" s="19"/>
    </row>
    <row r="33" spans="1:7">
      <c r="A33" s="3" t="s">
        <v>24</v>
      </c>
      <c r="B33" s="3"/>
      <c r="C33" s="27">
        <v>0</v>
      </c>
      <c r="D33" s="26" t="s">
        <v>25</v>
      </c>
    </row>
    <row r="34" spans="1:7">
      <c r="A34" s="3"/>
      <c r="B34" s="3"/>
      <c r="C34" s="3"/>
      <c r="D34" s="8"/>
    </row>
    <row r="35" spans="1:7">
      <c r="A35" s="21" t="s">
        <v>59</v>
      </c>
      <c r="B35" s="20"/>
      <c r="C35" s="22">
        <f>SUM(C24:C30)-C33</f>
        <v>0</v>
      </c>
      <c r="D35" s="77"/>
    </row>
    <row r="37" spans="1:7" ht="15.75" customHeight="1">
      <c r="A37" s="85" t="s">
        <v>27</v>
      </c>
      <c r="B37" s="85"/>
      <c r="C37" s="5" t="s">
        <v>60</v>
      </c>
      <c r="D37" s="60" t="s">
        <v>29</v>
      </c>
      <c r="E37" s="19"/>
      <c r="F37" s="19"/>
      <c r="G37" s="19"/>
    </row>
    <row r="38" spans="1:7">
      <c r="A38" s="56" t="s">
        <v>30</v>
      </c>
      <c r="B38" s="57" t="s">
        <v>31</v>
      </c>
      <c r="C38" s="78">
        <f>'Do not touch'!E17</f>
        <v>0</v>
      </c>
      <c r="D38" s="11">
        <f>C38*1000000</f>
        <v>0</v>
      </c>
      <c r="E38" s="84"/>
      <c r="F38" s="84"/>
      <c r="G38" s="84"/>
    </row>
    <row r="39" spans="1:7" ht="37" customHeight="1">
      <c r="A39" s="56" t="s">
        <v>32</v>
      </c>
      <c r="B39" s="57" t="s">
        <v>33</v>
      </c>
      <c r="C39" s="78">
        <f>'Do not touch'!E18</f>
        <v>0</v>
      </c>
      <c r="D39" s="11">
        <f>C39*100000</f>
        <v>0</v>
      </c>
      <c r="E39" s="84"/>
      <c r="F39" s="84"/>
      <c r="G39" s="84"/>
    </row>
    <row r="40" spans="1:7">
      <c r="A40" s="56" t="s">
        <v>34</v>
      </c>
      <c r="B40" s="57" t="s">
        <v>35</v>
      </c>
      <c r="C40" s="78">
        <f>'Do not touch'!E19</f>
        <v>0</v>
      </c>
      <c r="D40" s="11">
        <f>C40*100</f>
        <v>0</v>
      </c>
      <c r="E40" s="84"/>
      <c r="F40" s="84"/>
      <c r="G40" s="84"/>
    </row>
    <row r="41" spans="1:7" ht="16" customHeight="1">
      <c r="A41" s="30" t="s">
        <v>36</v>
      </c>
      <c r="D41" s="58">
        <f>SUM(D38:D40)</f>
        <v>0</v>
      </c>
    </row>
    <row r="42" spans="1:7" ht="16" customHeight="1">
      <c r="A42" s="77"/>
      <c r="D42" s="59" t="str">
        <f>IF(D41=C35,"OK", "Please update cell C33-C35")</f>
        <v>OK</v>
      </c>
    </row>
    <row r="43" spans="1:7" ht="39.5">
      <c r="A43" s="5" t="s">
        <v>37</v>
      </c>
      <c r="B43" s="5" t="s">
        <v>28</v>
      </c>
      <c r="C43" s="71" t="s">
        <v>28</v>
      </c>
      <c r="D43" s="72" t="s">
        <v>39</v>
      </c>
      <c r="E43" s="5"/>
      <c r="F43" s="5"/>
      <c r="G43" s="5"/>
    </row>
    <row r="44" spans="1:7">
      <c r="A44" s="55" t="s">
        <v>40</v>
      </c>
      <c r="B44" s="79" t="s">
        <v>41</v>
      </c>
      <c r="C44" s="73" t="s">
        <v>42</v>
      </c>
      <c r="D44" s="80" t="s">
        <v>43</v>
      </c>
    </row>
    <row r="45" spans="1:7">
      <c r="A45" s="55" t="s">
        <v>44</v>
      </c>
      <c r="B45" s="79" t="s">
        <v>45</v>
      </c>
      <c r="C45" s="76">
        <f>IF(B8=" - "," - ",ROUNDUP(B8/100,0))</f>
        <v>10</v>
      </c>
      <c r="D45" s="11">
        <f>C45*100</f>
        <v>1000</v>
      </c>
    </row>
    <row r="46" spans="1:7">
      <c r="A46" s="75" t="s">
        <v>46</v>
      </c>
    </row>
    <row r="48" spans="1:7">
      <c r="A48" s="5" t="s">
        <v>47</v>
      </c>
      <c r="B48" s="5" t="s">
        <v>61</v>
      </c>
      <c r="C48" s="5" t="s">
        <v>39</v>
      </c>
      <c r="D48" s="5"/>
      <c r="E48" s="5"/>
      <c r="F48" s="5"/>
      <c r="G48" s="5"/>
    </row>
    <row r="49" spans="1:4">
      <c r="A49" s="55" t="s">
        <v>48</v>
      </c>
      <c r="B49" s="79" t="s">
        <v>49</v>
      </c>
      <c r="C49" s="76" t="str" cm="1">
        <f t="array" ref="C49">_xlfn.IFS(B18="Yes",ROUNDUP(B9/100,0),B19="yes",ROUNDUP(B10/100,0),B18="No","-",B19="no","-")</f>
        <v>-</v>
      </c>
      <c r="D49" s="11" t="str">
        <f>IF(C49="-","-",C49*100)</f>
        <v>-</v>
      </c>
    </row>
    <row r="50" spans="1:4">
      <c r="A50" s="75" t="s">
        <v>46</v>
      </c>
    </row>
  </sheetData>
  <mergeCells count="1">
    <mergeCell ref="A37:B37"/>
  </mergeCells>
  <hyperlinks>
    <hyperlink ref="B5" r:id="rId1" location="/doccenter/e38b4eb4-b1d6-435f-9609-4db010d03a89/doc/%252Fdd503fc206-aac0-4bf8-823f-c7dbdb1cf4d2%252FdfOTRiYmU4NTQtNWY4NC03Y2QyLWZjYWUtOGIxYmFmZjkyZThk%252CPT0%253D%252CUHJpY2luZw%253D%253D%252Flfa6015402-59b2-47e0-97af-95edbf653266/grid/" xr:uid="{908358E7-1F7A-A847-8DA9-52CB44DA18B4}"/>
  </hyperlinks>
  <pageMargins left="0.7" right="0.7" top="0.75" bottom="0.75" header="0.3" footer="0.3"/>
  <pageSetup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6DE4691A-BF6C-48BE-B2BE-B5066F86AB2E}">
            <xm:f>NOT(ISERROR(SEARCH("OK",D42)))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72417-0793-45F4-AA27-9659D808E437}">
          <x14:formula1>
            <xm:f>'Do not touch'!$A$2:$A$3</xm:f>
          </x14:formula1>
          <xm:sqref>B14:B20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D89D-D07A-574D-9D1D-2881B4F28879}">
  <dimension ref="A1:G20"/>
  <sheetViews>
    <sheetView workbookViewId="0">
      <selection activeCell="E20" sqref="E20"/>
    </sheetView>
  </sheetViews>
  <sheetFormatPr defaultColWidth="11.453125" defaultRowHeight="14.5"/>
  <sheetData>
    <row r="1" spans="1:7">
      <c r="A1" t="s">
        <v>62</v>
      </c>
    </row>
    <row r="2" spans="1:7">
      <c r="A2" t="s">
        <v>63</v>
      </c>
    </row>
    <row r="3" spans="1:7">
      <c r="A3" t="s">
        <v>8</v>
      </c>
    </row>
    <row r="6" spans="1:7" ht="16" thickBot="1">
      <c r="A6" s="40" t="s">
        <v>64</v>
      </c>
      <c r="B6" s="41"/>
      <c r="C6" s="41"/>
      <c r="D6" s="41"/>
      <c r="E6" s="41"/>
      <c r="F6" s="41"/>
      <c r="G6" s="42"/>
    </row>
    <row r="7" spans="1:7" ht="15.5">
      <c r="A7" s="43" t="s">
        <v>65</v>
      </c>
      <c r="B7" s="31"/>
      <c r="C7" s="31"/>
      <c r="D7" s="31"/>
      <c r="E7" s="31"/>
      <c r="F7" s="31"/>
      <c r="G7" s="44"/>
    </row>
    <row r="8" spans="1:7" ht="46.5">
      <c r="A8" s="45" t="s">
        <v>66</v>
      </c>
      <c r="B8" s="32" t="s">
        <v>67</v>
      </c>
      <c r="C8" s="32" t="s">
        <v>68</v>
      </c>
      <c r="D8" s="32" t="s">
        <v>69</v>
      </c>
      <c r="E8" s="32" t="s">
        <v>70</v>
      </c>
      <c r="F8" s="32" t="s">
        <v>71</v>
      </c>
      <c r="G8" s="46" t="s">
        <v>72</v>
      </c>
    </row>
    <row r="9" spans="1:7" ht="15.5">
      <c r="A9" s="47" t="s">
        <v>73</v>
      </c>
      <c r="B9" s="33">
        <v>1000000</v>
      </c>
      <c r="C9" s="33">
        <v>1000000</v>
      </c>
      <c r="D9" s="33">
        <f>'MVS Calculator'!C32</f>
        <v>0</v>
      </c>
      <c r="E9" s="34">
        <f>ROUNDDOWN(D9/B9,0)</f>
        <v>0</v>
      </c>
      <c r="F9" s="34">
        <f>E9*C9</f>
        <v>0</v>
      </c>
      <c r="G9" s="48">
        <f>MAX(0,D9-F9)</f>
        <v>0</v>
      </c>
    </row>
    <row r="10" spans="1:7" ht="15.5">
      <c r="A10" s="47" t="s">
        <v>74</v>
      </c>
      <c r="B10" s="33">
        <v>100000</v>
      </c>
      <c r="C10" s="33">
        <v>100000</v>
      </c>
      <c r="D10" s="33">
        <f>G9</f>
        <v>0</v>
      </c>
      <c r="E10" s="34">
        <f>ROUNDDOWN(D10/B10,0)</f>
        <v>0</v>
      </c>
      <c r="F10" s="34">
        <f>E10*C10</f>
        <v>0</v>
      </c>
      <c r="G10" s="48">
        <f>MAX(0,D10-F10)</f>
        <v>0</v>
      </c>
    </row>
    <row r="11" spans="1:7" ht="16" thickBot="1">
      <c r="A11" s="47" t="s">
        <v>75</v>
      </c>
      <c r="B11" s="33">
        <v>100</v>
      </c>
      <c r="C11" s="33">
        <v>100</v>
      </c>
      <c r="D11" s="33">
        <f>G10</f>
        <v>0</v>
      </c>
      <c r="E11" s="34">
        <f>ROUNDUP(D11/B11,0)</f>
        <v>0</v>
      </c>
      <c r="F11" s="34">
        <f>E11*C11</f>
        <v>0</v>
      </c>
      <c r="G11" s="48">
        <f>MAX(0,D11-F11)</f>
        <v>0</v>
      </c>
    </row>
    <row r="12" spans="1:7" ht="16" thickBot="1">
      <c r="A12" s="49"/>
      <c r="B12" s="50"/>
      <c r="C12" s="50"/>
      <c r="D12" s="50"/>
      <c r="E12" s="50"/>
      <c r="F12" s="52">
        <f>SUM(F9:F11)</f>
        <v>0</v>
      </c>
      <c r="G12" s="51"/>
    </row>
    <row r="13" spans="1:7" ht="15.5">
      <c r="A13" s="35"/>
      <c r="B13" s="23"/>
      <c r="C13" s="23"/>
      <c r="D13" s="23"/>
      <c r="E13" s="23"/>
      <c r="F13" s="23"/>
      <c r="G13" s="36"/>
    </row>
    <row r="14" spans="1:7" ht="15.5">
      <c r="A14" s="40" t="s">
        <v>76</v>
      </c>
      <c r="B14" s="41"/>
      <c r="C14" s="41"/>
      <c r="D14" s="41"/>
      <c r="E14" s="41"/>
      <c r="F14" s="41"/>
      <c r="G14" s="42"/>
    </row>
    <row r="15" spans="1:7" ht="15.5">
      <c r="A15" s="43" t="s">
        <v>65</v>
      </c>
      <c r="B15" s="31"/>
      <c r="C15" s="31"/>
      <c r="D15" s="31"/>
      <c r="E15" s="31"/>
      <c r="F15" s="31"/>
      <c r="G15" s="44"/>
    </row>
    <row r="16" spans="1:7" ht="46.5">
      <c r="A16" s="45" t="s">
        <v>66</v>
      </c>
      <c r="B16" s="32" t="s">
        <v>67</v>
      </c>
      <c r="C16" s="32" t="s">
        <v>68</v>
      </c>
      <c r="D16" s="32" t="s">
        <v>69</v>
      </c>
      <c r="E16" s="32" t="s">
        <v>70</v>
      </c>
      <c r="F16" s="32" t="s">
        <v>71</v>
      </c>
      <c r="G16" s="46" t="s">
        <v>72</v>
      </c>
    </row>
    <row r="17" spans="1:7" ht="15.5">
      <c r="A17" s="47" t="s">
        <v>73</v>
      </c>
      <c r="B17" s="33">
        <v>1000000</v>
      </c>
      <c r="C17" s="33">
        <v>1000000</v>
      </c>
      <c r="D17" s="33">
        <f>'MVS Calculator_Advanced'!C35</f>
        <v>0</v>
      </c>
      <c r="E17" s="34">
        <f>ROUNDDOWN(D17/B17,0)</f>
        <v>0</v>
      </c>
      <c r="F17" s="34">
        <f>E17*C17</f>
        <v>0</v>
      </c>
      <c r="G17" s="48">
        <f>MAX(0,D17-F17)</f>
        <v>0</v>
      </c>
    </row>
    <row r="18" spans="1:7" ht="15.5">
      <c r="A18" s="47" t="s">
        <v>74</v>
      </c>
      <c r="B18" s="33">
        <v>100000</v>
      </c>
      <c r="C18" s="33">
        <v>100000</v>
      </c>
      <c r="D18" s="33">
        <f>G17</f>
        <v>0</v>
      </c>
      <c r="E18" s="34">
        <f>ROUNDDOWN(D18/B18,0)</f>
        <v>0</v>
      </c>
      <c r="F18" s="34">
        <f>E18*C18</f>
        <v>0</v>
      </c>
      <c r="G18" s="48">
        <f>MAX(0,D18-F18)</f>
        <v>0</v>
      </c>
    </row>
    <row r="19" spans="1:7" ht="15.5">
      <c r="A19" s="47" t="s">
        <v>75</v>
      </c>
      <c r="B19" s="33">
        <v>100</v>
      </c>
      <c r="C19" s="33">
        <v>100</v>
      </c>
      <c r="D19" s="33">
        <f>G18</f>
        <v>0</v>
      </c>
      <c r="E19" s="34">
        <f>ROUNDUP(D19/B19,0)</f>
        <v>0</v>
      </c>
      <c r="F19" s="34">
        <f>E19*C19</f>
        <v>0</v>
      </c>
      <c r="G19" s="48">
        <f>MAX(0,D19-F19)</f>
        <v>0</v>
      </c>
    </row>
    <row r="20" spans="1:7" ht="15.5">
      <c r="A20" s="49"/>
      <c r="B20" s="50"/>
      <c r="C20" s="50"/>
      <c r="D20" s="50"/>
      <c r="E20" s="50"/>
      <c r="F20" s="52">
        <f>SUM(F17:F19)</f>
        <v>0</v>
      </c>
      <c r="G20" s="5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F4AB71421B8D47A40378103710B229" ma:contentTypeVersion="11" ma:contentTypeDescription="Create a new document." ma:contentTypeScope="" ma:versionID="918aa558d39b38d3a32d3ab74f7e6a1b">
  <xsd:schema xmlns:xsd="http://www.w3.org/2001/XMLSchema" xmlns:xs="http://www.w3.org/2001/XMLSchema" xmlns:p="http://schemas.microsoft.com/office/2006/metadata/properties" xmlns:ns2="c5359255-3ab2-4b50-86b5-9402bdc6d662" xmlns:ns3="8d9c83b4-bbc0-431c-8581-110c04f63988" targetNamespace="http://schemas.microsoft.com/office/2006/metadata/properties" ma:root="true" ma:fieldsID="2c92cb972ec79c2b51354f112fa793a5" ns2:_="" ns3:_="">
    <xsd:import namespace="c5359255-3ab2-4b50-86b5-9402bdc6d662"/>
    <xsd:import namespace="8d9c83b4-bbc0-431c-8581-110c04f639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359255-3ab2-4b50-86b5-9402bdc6d6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9c83b4-bbc0-431c-8581-110c04f6398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591F22A-2304-45F3-AD44-EE33468AA54E}"/>
</file>

<file path=customXml/itemProps2.xml><?xml version="1.0" encoding="utf-8"?>
<ds:datastoreItem xmlns:ds="http://schemas.openxmlformats.org/officeDocument/2006/customXml" ds:itemID="{77CEFA5A-258E-40C7-92B7-D9A477757D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27B7BC-7D9D-47A9-BBD7-DC4AAAA99557}">
  <ds:schemaRefs>
    <ds:schemaRef ds:uri="http://purl.org/dc/elements/1.1/"/>
    <ds:schemaRef ds:uri="http://www.w3.org/XML/1998/namespace"/>
    <ds:schemaRef ds:uri="http://purl.org/dc/dcmitype/"/>
    <ds:schemaRef ds:uri="55b59c89-c106-492c-b8f9-106d1e6b715f"/>
    <ds:schemaRef ds:uri="http://purl.org/dc/terms/"/>
    <ds:schemaRef ds:uri="5f0fd8cb-41ff-43c1-b7e6-41f62017919f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MVS Calculator</vt:lpstr>
      <vt:lpstr>MVS Calculator_Advanced</vt:lpstr>
      <vt:lpstr>Do not touch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Welder, Frank</cp:lastModifiedBy>
  <cp:revision/>
  <dcterms:created xsi:type="dcterms:W3CDTF">2019-10-28T20:37:35Z</dcterms:created>
  <dcterms:modified xsi:type="dcterms:W3CDTF">2021-03-19T13:31:07Z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3c400-78e7-4d42-982d-273adef68ef9_Enabled">
    <vt:lpwstr>True</vt:lpwstr>
  </property>
  <property fmtid="{D5CDD505-2E9C-101B-9397-08002B2CF9AE}" pid="3" name="MSIP_Label_3a23c400-78e7-4d42-982d-273adef68ef9_SiteId">
    <vt:lpwstr>7fe14ab6-8f5d-4139-84bf-cd8aed0ee6b9</vt:lpwstr>
  </property>
  <property fmtid="{D5CDD505-2E9C-101B-9397-08002B2CF9AE}" pid="4" name="MSIP_Label_3a23c400-78e7-4d42-982d-273adef68ef9_Owner">
    <vt:lpwstr>frank.welder@techdata.com</vt:lpwstr>
  </property>
  <property fmtid="{D5CDD505-2E9C-101B-9397-08002B2CF9AE}" pid="5" name="MSIP_Label_3a23c400-78e7-4d42-982d-273adef68ef9_SetDate">
    <vt:lpwstr>2021-03-19T13:30:28.9637514Z</vt:lpwstr>
  </property>
  <property fmtid="{D5CDD505-2E9C-101B-9397-08002B2CF9AE}" pid="6" name="MSIP_Label_3a23c400-78e7-4d42-982d-273adef68ef9_Name">
    <vt:lpwstr>Internal Use</vt:lpwstr>
  </property>
  <property fmtid="{D5CDD505-2E9C-101B-9397-08002B2CF9AE}" pid="7" name="MSIP_Label_3a23c400-78e7-4d42-982d-273adef68ef9_Application">
    <vt:lpwstr>Microsoft Azure Information Protection</vt:lpwstr>
  </property>
  <property fmtid="{D5CDD505-2E9C-101B-9397-08002B2CF9AE}" pid="8" name="MSIP_Label_3a23c400-78e7-4d42-982d-273adef68ef9_ActionId">
    <vt:lpwstr>fa23fb4e-4ade-47ea-9ee8-e8939ae26f6a</vt:lpwstr>
  </property>
  <property fmtid="{D5CDD505-2E9C-101B-9397-08002B2CF9AE}" pid="9" name="MSIP_Label_3a23c400-78e7-4d42-982d-273adef68ef9_Extended_MSFT_Method">
    <vt:lpwstr>Automatic</vt:lpwstr>
  </property>
  <property fmtid="{D5CDD505-2E9C-101B-9397-08002B2CF9AE}" pid="10" name="Sensitivity">
    <vt:lpwstr>Internal Use</vt:lpwstr>
  </property>
  <property fmtid="{D5CDD505-2E9C-101B-9397-08002B2CF9AE}" pid="11" name="ContentTypeId">
    <vt:lpwstr>0x010100DCF4AB71421B8D47A40378103710B229</vt:lpwstr>
  </property>
</Properties>
</file>